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Lehrlingswesen\Lehrlingsentschädigungen\"/>
    </mc:Choice>
  </mc:AlternateContent>
  <xr:revisionPtr revIDLastSave="0" documentId="13_ncr:1_{B1A49B98-C7B2-4FA4-8C55-9A4F2290B3C5}" xr6:coauthVersionLast="47" xr6:coauthVersionMax="47" xr10:uidLastSave="{00000000-0000-0000-0000-000000000000}"/>
  <bookViews>
    <workbookView xWindow="-108" yWindow="-108" windowWidth="23256" windowHeight="14016" tabRatio="464" xr2:uid="{00000000-000D-0000-FFFF-FFFF00000000}"/>
  </bookViews>
  <sheets>
    <sheet name="Lohnempfehlung 2023" sheetId="10" r:id="rId1"/>
  </sheets>
  <definedNames>
    <definedName name="_xlnm.Print_Area" localSheetId="0">'Lohnempfehlung 2023'!$A$1:$H$50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0" l="1"/>
  <c r="L6" i="10"/>
  <c r="L8" i="10" s="1"/>
  <c r="F5" i="10" s="1"/>
  <c r="N48" i="10"/>
  <c r="P44" i="10"/>
  <c r="J44" i="10"/>
  <c r="N32" i="10" s="1"/>
  <c r="N33" i="10" s="1"/>
  <c r="H28" i="10" s="1"/>
  <c r="Q33" i="10"/>
  <c r="L33" i="10"/>
  <c r="N27" i="10"/>
  <c r="N25" i="10"/>
  <c r="N23" i="10"/>
  <c r="L18" i="10"/>
  <c r="L19" i="10" s="1"/>
  <c r="N13" i="10"/>
  <c r="N12" i="10"/>
  <c r="N8" i="10"/>
  <c r="F6" i="10" s="1"/>
  <c r="X6" i="10"/>
  <c r="W6" i="10"/>
  <c r="V6" i="10"/>
  <c r="U6" i="10"/>
  <c r="T6" i="10"/>
  <c r="S6" i="10"/>
  <c r="R6" i="10"/>
  <c r="Q6" i="10"/>
  <c r="Q44" i="10" l="1"/>
  <c r="H33" i="10" s="1"/>
  <c r="N28" i="10"/>
  <c r="H21" i="10" s="1"/>
  <c r="E16" i="10"/>
  <c r="N19" i="10"/>
  <c r="L20" i="10"/>
  <c r="N47" i="10" l="1"/>
  <c r="H38" i="10" s="1"/>
  <c r="D16" i="10"/>
  <c r="H16" i="10"/>
  <c r="D41" i="10" l="1"/>
  <c r="H40" i="10"/>
  <c r="H48" i="10" s="1"/>
  <c r="H47" i="10"/>
  <c r="H50" i="10" l="1"/>
</calcChain>
</file>

<file path=xl/sharedStrings.xml><?xml version="1.0" encoding="utf-8"?>
<sst xmlns="http://schemas.openxmlformats.org/spreadsheetml/2006/main" count="85" uniqueCount="72">
  <si>
    <t>Q</t>
  </si>
  <si>
    <t>B</t>
  </si>
  <si>
    <t>Mittelwert</t>
  </si>
  <si>
    <t>Bildungsbericht</t>
  </si>
  <si>
    <t>vorhanden</t>
  </si>
  <si>
    <t>Vollständigkeit</t>
  </si>
  <si>
    <t>davon richtig</t>
  </si>
  <si>
    <t>Lehrjahr</t>
  </si>
  <si>
    <t>Fachkompetenzen</t>
  </si>
  <si>
    <t>Methodenkompetenzen</t>
  </si>
  <si>
    <t>Selbst- und Sozialkompetenzen</t>
  </si>
  <si>
    <t>hoch</t>
  </si>
  <si>
    <t>Zone rot</t>
  </si>
  <si>
    <t>Zone blau</t>
  </si>
  <si>
    <t>Zone grün</t>
  </si>
  <si>
    <t>Alter</t>
  </si>
  <si>
    <t>Aktueller LMV</t>
  </si>
  <si>
    <t>Ausbildung</t>
  </si>
  <si>
    <t>Lohn</t>
  </si>
  <si>
    <t>Lohnklasse</t>
  </si>
  <si>
    <t>schlecht</t>
  </si>
  <si>
    <t>gut</t>
  </si>
  <si>
    <t>Punktzahl</t>
  </si>
  <si>
    <t>Prozentsatz</t>
  </si>
  <si>
    <t>Noten</t>
  </si>
  <si>
    <t>ÜK</t>
  </si>
  <si>
    <t>Total Prämienberechnung</t>
  </si>
  <si>
    <t>Maximum</t>
  </si>
  <si>
    <t>Prämienfaktor</t>
  </si>
  <si>
    <t>Berechneter Grundlohn / Monat</t>
  </si>
  <si>
    <t>Berechnung der monatlichen Prämie</t>
  </si>
  <si>
    <t>Grundlohn</t>
  </si>
  <si>
    <t>Prämie</t>
  </si>
  <si>
    <t>Grundlohn pro Monat</t>
  </si>
  <si>
    <t>+ Prämie pro Monat</t>
  </si>
  <si>
    <t>Lohn pro Monat</t>
  </si>
  <si>
    <t>Angaben Lernende</t>
  </si>
  <si>
    <t>Hier keine Anpassungen vornehmen</t>
  </si>
  <si>
    <t>Rabatte nach Alter und Ausbildung</t>
  </si>
  <si>
    <t>Bewertung (output)</t>
  </si>
  <si>
    <t>Empfehlung</t>
  </si>
  <si>
    <t>KombiCode</t>
  </si>
  <si>
    <t>Ausb</t>
  </si>
  <si>
    <t>Kombi</t>
  </si>
  <si>
    <t>Lohnklasse Q (als Basis für EFZ-Ausbildungen)</t>
  </si>
  <si>
    <t>Lohnklasse B (als Basis für EBA-Ausbildungen)</t>
  </si>
  <si>
    <t>Prämie = Grundlohn * erreichte Punktzahl / (Maximale Punktzahl * 1.5)</t>
  </si>
  <si>
    <t>In die blauen Feldern die Löhne eingeben</t>
  </si>
  <si>
    <t>18 Jahre oder jünger</t>
  </si>
  <si>
    <t>älter als 18 Jahre</t>
  </si>
  <si>
    <t>Lerndokumentation</t>
  </si>
  <si>
    <t>Zeugnis der überbetrieblichen Kurse</t>
  </si>
  <si>
    <t>Zweit- oder Zusatzausbildung EFZ</t>
  </si>
  <si>
    <t>Alter des/der Lernenden bei Beginn der Ausbildung</t>
  </si>
  <si>
    <t>Art der Ausbildung</t>
  </si>
  <si>
    <t>Ausbildungsjahr</t>
  </si>
  <si>
    <t>Grundbildung EFZ</t>
  </si>
  <si>
    <t>Grundbildung EBA</t>
  </si>
  <si>
    <r>
      <t xml:space="preserve">Anpassungen durch den TBV
</t>
    </r>
    <r>
      <rPr>
        <sz val="12"/>
        <color theme="3"/>
        <rFont val="Arial"/>
        <family val="2"/>
      </rPr>
      <t xml:space="preserve">Anpassungen </t>
    </r>
    <r>
      <rPr>
        <u/>
        <sz val="12"/>
        <color theme="3"/>
        <rFont val="Arial"/>
        <family val="2"/>
      </rPr>
      <t>nur</t>
    </r>
    <r>
      <rPr>
        <sz val="12"/>
        <color theme="3"/>
        <rFont val="Arial"/>
        <family val="2"/>
      </rPr>
      <t xml:space="preserve"> in den blauen Feldern.</t>
    </r>
  </si>
  <si>
    <t>EFZ nach EBA</t>
  </si>
  <si>
    <t>EFZ: 18 Jahre oder jünger</t>
  </si>
  <si>
    <t>EFZ: älter als 18 Jahre</t>
  </si>
  <si>
    <t>EFZ nach EBA jünger 18 Jahre</t>
  </si>
  <si>
    <t>EFZ nach EBA älter 18 Jahre</t>
  </si>
  <si>
    <t>EBA: 18 Jahre oder jünger</t>
  </si>
  <si>
    <t>EBA: älter als 18 Jahre</t>
  </si>
  <si>
    <t xml:space="preserve">EFZ Zusatzausb.  &lt; 18 Jahre </t>
  </si>
  <si>
    <t xml:space="preserve">EFZ Zusatzausb.  &gt; 18 Jahre </t>
  </si>
  <si>
    <r>
      <t xml:space="preserve">Die Empfehlung hängt von den Basislöhnen des aktuell gültigen </t>
    </r>
    <r>
      <rPr>
        <b/>
        <sz val="10"/>
        <rFont val="Arial"/>
        <family val="2"/>
      </rPr>
      <t>Landesmantelvertrags des Schweizerischen Baumeisterverbandes</t>
    </r>
    <r>
      <rPr>
        <sz val="10"/>
        <rFont val="Arial"/>
        <family val="2"/>
      </rPr>
      <t xml:space="preserve"> ab. (Lohnklassen Kanton Thurgau) </t>
    </r>
  </si>
  <si>
    <t>Zeugnis der Berufsschule</t>
  </si>
  <si>
    <t>Durchschnittsnoten der Berufschule und überbetrieblichen Kurse</t>
  </si>
  <si>
    <r>
      <t xml:space="preserve">Empfehlungen für die Entschädigungen von Lernenden </t>
    </r>
    <r>
      <rPr>
        <b/>
        <sz val="22"/>
        <color rgb="FF0070C0"/>
        <rFont val="Arial"/>
        <family val="2"/>
      </rPr>
      <t>2023</t>
    </r>
    <r>
      <rPr>
        <b/>
        <sz val="16"/>
        <rFont val="Arial"/>
        <family val="2"/>
      </rPr>
      <t xml:space="preserve">
Berufsrichtung </t>
    </r>
    <r>
      <rPr>
        <b/>
        <u/>
        <sz val="16"/>
        <rFont val="Arial"/>
        <family val="2"/>
      </rPr>
      <t>Maurer, Kanton Thurgau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Ausgabe vom 6. April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</si>
</sst>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_ [$Fr.-807]\ * #,##0.00_ ;_ [$Fr.-807]\ * \-#,##0.00_ ;_ [$Fr.-807]\ * &quot;-&quot;??_ ;_ @_ "/>
    <numFmt numFmtId="167" formatCode="0.0%"/>
  </numFmts>
  <fonts count="2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sz val="12"/>
      <color theme="3"/>
      <name val="Arial"/>
      <family val="2"/>
    </font>
    <font>
      <u/>
      <sz val="12"/>
      <color theme="3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u/>
      <sz val="10"/>
      <name val="Arial"/>
      <family val="2"/>
    </font>
    <font>
      <b/>
      <sz val="22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2" fillId="0" borderId="0" xfId="1" applyNumberForma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9" fontId="0" fillId="0" borderId="0" xfId="2" applyFont="1" applyAlignment="1">
      <alignment vertical="center"/>
    </xf>
    <xf numFmtId="43" fontId="0" fillId="0" borderId="0" xfId="1" applyFont="1" applyAlignment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9" fontId="0" fillId="0" borderId="0" xfId="2" applyNumberFormat="1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 applyProtection="1">
      <alignment vertical="center"/>
    </xf>
    <xf numFmtId="0" fontId="2" fillId="0" borderId="1" xfId="0" quotePrefix="1" applyFont="1" applyBorder="1" applyAlignment="1">
      <alignment vertical="center"/>
    </xf>
    <xf numFmtId="9" fontId="8" fillId="0" borderId="0" xfId="0" applyNumberFormat="1" applyFont="1" applyBorder="1" applyAlignment="1" applyProtection="1">
      <alignment horizontal="right" vertical="center"/>
    </xf>
    <xf numFmtId="9" fontId="0" fillId="0" borderId="1" xfId="0" applyNumberFormat="1" applyBorder="1" applyAlignment="1">
      <alignment vertical="center"/>
    </xf>
    <xf numFmtId="166" fontId="5" fillId="0" borderId="1" xfId="1" applyNumberFormat="1" applyFont="1" applyBorder="1" applyAlignment="1" applyProtection="1">
      <alignment vertical="center"/>
    </xf>
    <xf numFmtId="164" fontId="5" fillId="0" borderId="1" xfId="3" applyFont="1" applyBorder="1" applyAlignment="1" applyProtection="1">
      <alignment vertical="center"/>
    </xf>
    <xf numFmtId="166" fontId="0" fillId="0" borderId="0" xfId="0" applyNumberFormat="1" applyAlignment="1">
      <alignment vertical="center"/>
    </xf>
    <xf numFmtId="166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3" borderId="0" xfId="1" applyNumberForma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1" applyNumberForma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1" xfId="0" applyFont="1" applyBorder="1" applyAlignment="1">
      <alignment vertical="center"/>
    </xf>
    <xf numFmtId="166" fontId="2" fillId="0" borderId="0" xfId="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vertical="center"/>
    </xf>
    <xf numFmtId="43" fontId="8" fillId="0" borderId="1" xfId="1" applyFont="1" applyBorder="1" applyAlignment="1" applyProtection="1">
      <alignment vertical="center"/>
    </xf>
    <xf numFmtId="0" fontId="5" fillId="0" borderId="0" xfId="0" applyFont="1" applyBorder="1" applyAlignment="1">
      <alignment horizontal="left" vertical="center" indent="2"/>
    </xf>
    <xf numFmtId="0" fontId="2" fillId="0" borderId="0" xfId="0" applyFont="1" applyBorder="1" applyAlignment="1" applyProtection="1">
      <alignment vertical="center"/>
    </xf>
    <xf numFmtId="9" fontId="2" fillId="0" borderId="0" xfId="2" applyFont="1" applyBorder="1" applyAlignment="1" applyProtection="1">
      <alignment horizontal="right" vertical="center"/>
    </xf>
    <xf numFmtId="0" fontId="0" fillId="0" borderId="0" xfId="0" applyAlignment="1">
      <alignment horizontal="left" vertical="center" indent="4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 applyProtection="1">
      <alignment vertical="center"/>
    </xf>
    <xf numFmtId="0" fontId="4" fillId="0" borderId="4" xfId="0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9" fontId="0" fillId="2" borderId="0" xfId="2" applyFont="1" applyFill="1" applyBorder="1" applyAlignment="1">
      <alignment horizontal="center" vertical="center"/>
    </xf>
    <xf numFmtId="43" fontId="0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9" fontId="5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6" fontId="5" fillId="0" borderId="1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4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2" fillId="4" borderId="0" xfId="0" applyFont="1" applyFill="1" applyAlignment="1">
      <alignment vertical="center"/>
    </xf>
    <xf numFmtId="0" fontId="15" fillId="0" borderId="1" xfId="4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3" fontId="2" fillId="5" borderId="0" xfId="1" applyNumberFormat="1" applyFill="1" applyBorder="1" applyAlignment="1" applyProtection="1">
      <alignment horizontal="center" vertical="center"/>
      <protection locked="0"/>
    </xf>
    <xf numFmtId="167" fontId="8" fillId="0" borderId="1" xfId="0" applyNumberFormat="1" applyFont="1" applyBorder="1" applyAlignment="1">
      <alignment vertical="center"/>
    </xf>
    <xf numFmtId="167" fontId="0" fillId="5" borderId="2" xfId="0" applyNumberForma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top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7" fontId="0" fillId="6" borderId="2" xfId="0" applyNumberForma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167" fontId="0" fillId="2" borderId="0" xfId="2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" fillId="0" borderId="0" xfId="4" applyFont="1"/>
    <xf numFmtId="0" fontId="1" fillId="0" borderId="0" xfId="0" applyFont="1"/>
  </cellXfs>
  <cellStyles count="5">
    <cellStyle name="Komma" xfId="1" builtinId="3"/>
    <cellStyle name="Link" xfId="4" builtinId="8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L$16" fmlaRange="$L$12:$L$15" noThreeD="1" sel="1" val="0"/>
</file>

<file path=xl/ctrlProps/ctrlProp10.xml><?xml version="1.0" encoding="utf-8"?>
<formControlPr xmlns="http://schemas.microsoft.com/office/spreadsheetml/2009/9/main" objectType="Drop" dropLines="2" dropStyle="combo" dx="16" fmlaLink="$J$14" fmlaRange="$J$12:$J$13" noThreeD="1" sel="1" val="0"/>
</file>

<file path=xl/ctrlProps/ctrlProp2.xml><?xml version="1.0" encoding="utf-8"?>
<formControlPr xmlns="http://schemas.microsoft.com/office/spreadsheetml/2009/9/main" objectType="Drop" dropLines="3" dropStyle="combo" dx="16" fmlaLink="$N$15" fmlaRange="$N$12:$N$14" noThreeD="1" sel="1" val="0"/>
</file>

<file path=xl/ctrlProps/ctrlProp3.xml><?xml version="1.0" encoding="utf-8"?>
<formControlPr xmlns="http://schemas.microsoft.com/office/spreadsheetml/2009/9/main" objectType="Drop" dropLines="4" dropStyle="combo" dx="16" fmlaLink="$L$23" fmlaRange="$J$23:$J$26" noThreeD="1" sel="3" val="0"/>
</file>

<file path=xl/ctrlProps/ctrlProp4.xml><?xml version="1.0" encoding="utf-8"?>
<formControlPr xmlns="http://schemas.microsoft.com/office/spreadsheetml/2009/9/main" objectType="Drop" dropLines="4" dropStyle="combo" dx="16" fmlaLink="$L$25" fmlaRange="$J$23:$J$26" noThreeD="1" sel="3" val="0"/>
</file>

<file path=xl/ctrlProps/ctrlProp5.xml><?xml version="1.0" encoding="utf-8"?>
<formControlPr xmlns="http://schemas.microsoft.com/office/spreadsheetml/2009/9/main" objectType="Drop" dropLines="4" dropStyle="combo" dx="16" fmlaLink="$L$27" fmlaRange="$J$23:$J$26" noThreeD="1" sel="3" val="0"/>
</file>

<file path=xl/ctrlProps/ctrlProp6.xml><?xml version="1.0" encoding="utf-8"?>
<formControlPr xmlns="http://schemas.microsoft.com/office/spreadsheetml/2009/9/main" objectType="Drop" dropLines="10" dropStyle="combo" dx="16" fmlaLink="$J$43" fmlaRange="$J$32:$J$42" noThreeD="1" sel="9" val="0"/>
</file>

<file path=xl/ctrlProps/ctrlProp7.xml><?xml version="1.0" encoding="utf-8"?>
<formControlPr xmlns="http://schemas.microsoft.com/office/spreadsheetml/2009/9/main" objectType="Drop" dropLines="10" dropStyle="combo" dx="16" fmlaLink="$L$32" fmlaRange="$J$32:$J$42" noThreeD="1" sel="9" val="0"/>
</file>

<file path=xl/ctrlProps/ctrlProp8.xml><?xml version="1.0" encoding="utf-8"?>
<formControlPr xmlns="http://schemas.microsoft.com/office/spreadsheetml/2009/9/main" objectType="Drop" dropLines="11" dropStyle="combo" dx="16" fmlaLink="$P$43" fmlaRange="$P$32:$P$42" noThreeD="1" sel="4" val="0"/>
</file>

<file path=xl/ctrlProps/ctrlProp9.xml><?xml version="1.0" encoding="utf-8"?>
<formControlPr xmlns="http://schemas.microsoft.com/office/spreadsheetml/2009/9/main" objectType="Drop" dropLines="11" dropStyle="combo" dx="16" fmlaLink="$Q$32" fmlaRange="$P$32:$P$42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11</xdr:row>
          <xdr:rowOff>7620</xdr:rowOff>
        </xdr:from>
        <xdr:to>
          <xdr:col>5</xdr:col>
          <xdr:colOff>723900</xdr:colOff>
          <xdr:row>12</xdr:row>
          <xdr:rowOff>0</xdr:rowOff>
        </xdr:to>
        <xdr:sp macro="" textlink="">
          <xdr:nvSpPr>
            <xdr:cNvPr id="4097" name="Drop Down 1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13</xdr:row>
          <xdr:rowOff>7620</xdr:rowOff>
        </xdr:from>
        <xdr:to>
          <xdr:col>5</xdr:col>
          <xdr:colOff>723900</xdr:colOff>
          <xdr:row>14</xdr:row>
          <xdr:rowOff>0</xdr:rowOff>
        </xdr:to>
        <xdr:sp macro="" textlink="">
          <xdr:nvSpPr>
            <xdr:cNvPr id="4098" name="Drop Down 15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21</xdr:row>
          <xdr:rowOff>7620</xdr:rowOff>
        </xdr:from>
        <xdr:to>
          <xdr:col>5</xdr:col>
          <xdr:colOff>731520</xdr:colOff>
          <xdr:row>22</xdr:row>
          <xdr:rowOff>0</xdr:rowOff>
        </xdr:to>
        <xdr:sp macro="" textlink="">
          <xdr:nvSpPr>
            <xdr:cNvPr id="4099" name="Drop Down 1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23</xdr:row>
          <xdr:rowOff>7620</xdr:rowOff>
        </xdr:from>
        <xdr:to>
          <xdr:col>5</xdr:col>
          <xdr:colOff>731520</xdr:colOff>
          <xdr:row>24</xdr:row>
          <xdr:rowOff>0</xdr:rowOff>
        </xdr:to>
        <xdr:sp macro="" textlink="">
          <xdr:nvSpPr>
            <xdr:cNvPr id="4100" name="Drop Down 18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25</xdr:row>
          <xdr:rowOff>7620</xdr:rowOff>
        </xdr:from>
        <xdr:to>
          <xdr:col>5</xdr:col>
          <xdr:colOff>731520</xdr:colOff>
          <xdr:row>26</xdr:row>
          <xdr:rowOff>0</xdr:rowOff>
        </xdr:to>
        <xdr:sp macro="" textlink="">
          <xdr:nvSpPr>
            <xdr:cNvPr id="4101" name="Drop Down 19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28</xdr:row>
          <xdr:rowOff>7620</xdr:rowOff>
        </xdr:from>
        <xdr:to>
          <xdr:col>5</xdr:col>
          <xdr:colOff>723900</xdr:colOff>
          <xdr:row>29</xdr:row>
          <xdr:rowOff>0</xdr:rowOff>
        </xdr:to>
        <xdr:sp macro="" textlink="">
          <xdr:nvSpPr>
            <xdr:cNvPr id="4102" name="Drop Down 21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30</xdr:row>
          <xdr:rowOff>7620</xdr:rowOff>
        </xdr:from>
        <xdr:to>
          <xdr:col>5</xdr:col>
          <xdr:colOff>723900</xdr:colOff>
          <xdr:row>31</xdr:row>
          <xdr:rowOff>0</xdr:rowOff>
        </xdr:to>
        <xdr:sp macro="" textlink="">
          <xdr:nvSpPr>
            <xdr:cNvPr id="4103" name="Drop Down 22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33</xdr:row>
          <xdr:rowOff>7620</xdr:rowOff>
        </xdr:from>
        <xdr:to>
          <xdr:col>5</xdr:col>
          <xdr:colOff>723900</xdr:colOff>
          <xdr:row>34</xdr:row>
          <xdr:rowOff>0</xdr:rowOff>
        </xdr:to>
        <xdr:sp macro="" textlink="">
          <xdr:nvSpPr>
            <xdr:cNvPr id="4104" name="Drop Down 24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35</xdr:row>
          <xdr:rowOff>7620</xdr:rowOff>
        </xdr:from>
        <xdr:to>
          <xdr:col>5</xdr:col>
          <xdr:colOff>731520</xdr:colOff>
          <xdr:row>36</xdr:row>
          <xdr:rowOff>0</xdr:rowOff>
        </xdr:to>
        <xdr:sp macro="" textlink="">
          <xdr:nvSpPr>
            <xdr:cNvPr id="4105" name="Drop Down 25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9</xdr:row>
          <xdr:rowOff>7620</xdr:rowOff>
        </xdr:from>
        <xdr:to>
          <xdr:col>5</xdr:col>
          <xdr:colOff>723900</xdr:colOff>
          <xdr:row>10</xdr:row>
          <xdr:rowOff>0</xdr:rowOff>
        </xdr:to>
        <xdr:sp macro="" textlink="">
          <xdr:nvSpPr>
            <xdr:cNvPr id="4106" name="Drop Down 26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64945</xdr:colOff>
      <xdr:row>0</xdr:row>
      <xdr:rowOff>32471</xdr:rowOff>
    </xdr:from>
    <xdr:to>
      <xdr:col>7</xdr:col>
      <xdr:colOff>963323</xdr:colOff>
      <xdr:row>0</xdr:row>
      <xdr:rowOff>932471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5345" y="32471"/>
          <a:ext cx="898378" cy="90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baumeister.ch/gesamtarbeitsvertraege/loehne/" TargetMode="External"/><Relationship Id="rId1" Type="http://schemas.openxmlformats.org/officeDocument/2006/relationships/hyperlink" Target="http://www.verkehrswegbauer.ch/verkehrswegbau/ausbildungen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E698-5D80-4F43-92CA-83F598F215AF}">
  <sheetPr>
    <tabColor rgb="FF92D050"/>
  </sheetPr>
  <dimension ref="A1:BR57"/>
  <sheetViews>
    <sheetView showGridLines="0" tabSelected="1" zoomScale="88" zoomScaleNormal="88" workbookViewId="0">
      <selection activeCell="Z17" sqref="Z17"/>
    </sheetView>
  </sheetViews>
  <sheetFormatPr baseColWidth="10" defaultColWidth="5.6640625" defaultRowHeight="13.2" x14ac:dyDescent="0.25"/>
  <cols>
    <col min="1" max="1" width="4.5546875" style="1" customWidth="1"/>
    <col min="2" max="2" width="44.88671875" style="1" bestFit="1" customWidth="1"/>
    <col min="3" max="3" width="11.44140625" style="1" customWidth="1"/>
    <col min="4" max="4" width="12.5546875" style="1" customWidth="1"/>
    <col min="5" max="5" width="16.44140625" style="1" customWidth="1"/>
    <col min="6" max="6" width="12.6640625" style="1" bestFit="1" customWidth="1"/>
    <col min="7" max="7" width="2.5546875" style="1" customWidth="1"/>
    <col min="8" max="8" width="15.33203125" style="1" customWidth="1"/>
    <col min="9" max="9" width="2.33203125" style="1" customWidth="1"/>
    <col min="10" max="10" width="24.109375" style="1" hidden="1" customWidth="1"/>
    <col min="11" max="11" width="1.44140625" style="7" hidden="1" customWidth="1"/>
    <col min="12" max="12" width="38.109375" style="1" hidden="1" customWidth="1"/>
    <col min="13" max="13" width="1.44140625" style="7" hidden="1" customWidth="1"/>
    <col min="14" max="14" width="10" style="1" hidden="1" customWidth="1"/>
    <col min="15" max="15" width="1.44140625" style="1" hidden="1" customWidth="1"/>
    <col min="16" max="16" width="33.109375" style="1" hidden="1" customWidth="1"/>
    <col min="17" max="24" width="8.6640625" style="1" hidden="1" customWidth="1"/>
    <col min="25" max="25" width="26" style="1" customWidth="1"/>
    <col min="26" max="48" width="5.6640625" style="1" customWidth="1"/>
    <col min="49" max="16384" width="5.6640625" style="1"/>
  </cols>
  <sheetData>
    <row r="1" spans="1:70" ht="78.75" customHeight="1" x14ac:dyDescent="0.25">
      <c r="A1" s="121" t="s">
        <v>71</v>
      </c>
      <c r="B1" s="121"/>
      <c r="C1" s="121"/>
      <c r="D1" s="121"/>
      <c r="E1" s="121"/>
      <c r="F1" s="121"/>
      <c r="G1" s="121"/>
      <c r="H1" s="121"/>
      <c r="I1" s="4"/>
      <c r="J1" s="122" t="s">
        <v>58</v>
      </c>
      <c r="K1" s="122"/>
      <c r="L1" s="122"/>
      <c r="M1" s="122"/>
      <c r="N1" s="122"/>
      <c r="O1" s="122"/>
      <c r="P1" s="122"/>
      <c r="Q1" s="122"/>
      <c r="R1" s="122"/>
      <c r="S1" s="5"/>
      <c r="T1" s="5"/>
      <c r="U1" s="5"/>
      <c r="V1" s="5"/>
      <c r="W1" s="5"/>
      <c r="X1" s="5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15" customHeight="1" x14ac:dyDescent="0.25">
      <c r="A2" s="2"/>
      <c r="I2" s="4"/>
      <c r="Q2" s="113">
        <v>1</v>
      </c>
      <c r="R2" s="113">
        <v>2</v>
      </c>
      <c r="S2" s="113">
        <v>6</v>
      </c>
      <c r="T2" s="113">
        <v>6</v>
      </c>
      <c r="U2" s="113">
        <v>3</v>
      </c>
      <c r="V2" s="113">
        <v>4</v>
      </c>
      <c r="W2" s="113">
        <v>5</v>
      </c>
      <c r="X2" s="114">
        <v>5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2.75" customHeight="1" x14ac:dyDescent="0.25">
      <c r="A3" s="4"/>
      <c r="B3" s="123" t="s">
        <v>68</v>
      </c>
      <c r="C3" s="124"/>
      <c r="D3" s="124"/>
      <c r="E3" s="124"/>
      <c r="F3" s="124"/>
      <c r="G3" s="112"/>
      <c r="H3" s="4"/>
      <c r="I3" s="4"/>
      <c r="J3" s="101" t="s">
        <v>16</v>
      </c>
      <c r="K3" s="57"/>
      <c r="L3" s="43" t="s">
        <v>47</v>
      </c>
      <c r="M3" s="62"/>
      <c r="N3" s="5"/>
      <c r="O3" s="33"/>
      <c r="P3" s="60" t="s">
        <v>38</v>
      </c>
      <c r="Q3" s="33"/>
      <c r="R3" s="33"/>
      <c r="S3" s="33"/>
      <c r="T3" s="7"/>
      <c r="U3" s="7"/>
      <c r="X3" s="4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 customHeight="1" x14ac:dyDescent="0.25">
      <c r="A4" s="4"/>
      <c r="B4" s="124"/>
      <c r="C4" s="124"/>
      <c r="D4" s="124"/>
      <c r="E4" s="124"/>
      <c r="F4" s="124"/>
      <c r="G4" s="112"/>
      <c r="H4" s="8"/>
      <c r="I4" s="4"/>
      <c r="J4" s="4"/>
      <c r="K4" s="33"/>
      <c r="L4" s="30" t="s">
        <v>0</v>
      </c>
      <c r="M4" s="34"/>
      <c r="N4" s="30" t="s">
        <v>1</v>
      </c>
      <c r="O4" s="34"/>
      <c r="P4" s="86" t="s">
        <v>15</v>
      </c>
      <c r="Q4" s="87">
        <v>1</v>
      </c>
      <c r="R4" s="87">
        <v>2</v>
      </c>
      <c r="S4" s="87">
        <v>1</v>
      </c>
      <c r="T4" s="87">
        <v>2</v>
      </c>
      <c r="U4" s="87">
        <v>1</v>
      </c>
      <c r="V4" s="87">
        <v>2</v>
      </c>
      <c r="W4" s="87">
        <v>1</v>
      </c>
      <c r="X4" s="87">
        <v>2</v>
      </c>
      <c r="Y4" s="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x14ac:dyDescent="0.25">
      <c r="A5" s="4"/>
      <c r="C5" s="43" t="s">
        <v>44</v>
      </c>
      <c r="D5" s="5"/>
      <c r="E5" s="5"/>
      <c r="F5" s="92">
        <f>L8</f>
        <v>5813</v>
      </c>
      <c r="G5" s="105"/>
      <c r="H5" s="8"/>
      <c r="I5" s="4"/>
      <c r="J5" s="68" t="s">
        <v>12</v>
      </c>
      <c r="K5" s="58"/>
      <c r="L5" s="31"/>
      <c r="M5" s="35"/>
      <c r="N5" s="31"/>
      <c r="O5" s="35"/>
      <c r="P5" s="86" t="s">
        <v>42</v>
      </c>
      <c r="Q5" s="87">
        <v>1</v>
      </c>
      <c r="R5" s="87">
        <v>1</v>
      </c>
      <c r="S5" s="87">
        <v>2</v>
      </c>
      <c r="T5" s="87">
        <v>2</v>
      </c>
      <c r="U5" s="87">
        <v>3</v>
      </c>
      <c r="V5" s="87">
        <v>3</v>
      </c>
      <c r="W5" s="87">
        <v>4</v>
      </c>
      <c r="X5" s="87">
        <v>4</v>
      </c>
      <c r="Y5" s="4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x14ac:dyDescent="0.25">
      <c r="A6" s="4"/>
      <c r="C6" s="9" t="s">
        <v>45</v>
      </c>
      <c r="F6" s="93">
        <f>N8</f>
        <v>5238</v>
      </c>
      <c r="G6" s="93"/>
      <c r="H6" s="8"/>
      <c r="I6" s="4"/>
      <c r="J6" s="68" t="s">
        <v>13</v>
      </c>
      <c r="K6" s="58"/>
      <c r="L6" s="106">
        <f>5713+100</f>
        <v>5813</v>
      </c>
      <c r="M6" s="106"/>
      <c r="N6" s="106">
        <f>5138+100</f>
        <v>5238</v>
      </c>
      <c r="O6" s="35"/>
      <c r="P6" s="86" t="s">
        <v>43</v>
      </c>
      <c r="Q6" s="87" t="str">
        <f t="shared" ref="Q6:X6" si="0">CONCATENATE(Q4,Q5)</f>
        <v>11</v>
      </c>
      <c r="R6" s="87" t="str">
        <f t="shared" si="0"/>
        <v>21</v>
      </c>
      <c r="S6" s="87" t="str">
        <f t="shared" si="0"/>
        <v>12</v>
      </c>
      <c r="T6" s="87" t="str">
        <f t="shared" si="0"/>
        <v>22</v>
      </c>
      <c r="U6" s="87" t="str">
        <f t="shared" si="0"/>
        <v>13</v>
      </c>
      <c r="V6" s="87" t="str">
        <f t="shared" si="0"/>
        <v>23</v>
      </c>
      <c r="W6" s="87" t="str">
        <f t="shared" si="0"/>
        <v>14</v>
      </c>
      <c r="X6" s="87" t="str">
        <f t="shared" si="0"/>
        <v>24</v>
      </c>
      <c r="Y6" s="4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x14ac:dyDescent="0.25">
      <c r="A7" s="4"/>
      <c r="C7" s="9"/>
      <c r="F7" s="44"/>
      <c r="G7" s="44"/>
      <c r="H7" s="8"/>
      <c r="I7" s="4"/>
      <c r="J7" s="68" t="s">
        <v>14</v>
      </c>
      <c r="K7" s="58"/>
      <c r="L7" s="31"/>
      <c r="M7" s="35"/>
      <c r="N7" s="31"/>
      <c r="O7" s="35"/>
      <c r="P7" s="86" t="s">
        <v>18</v>
      </c>
      <c r="Q7" s="88" t="s">
        <v>0</v>
      </c>
      <c r="R7" s="88" t="s">
        <v>0</v>
      </c>
      <c r="S7" s="88" t="s">
        <v>0</v>
      </c>
      <c r="T7" s="88" t="s">
        <v>0</v>
      </c>
      <c r="U7" s="88" t="s">
        <v>1</v>
      </c>
      <c r="V7" s="88" t="s">
        <v>1</v>
      </c>
      <c r="W7" s="88" t="s">
        <v>0</v>
      </c>
      <c r="X7" s="88" t="s">
        <v>0</v>
      </c>
      <c r="Y7" s="4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x14ac:dyDescent="0.25">
      <c r="A8" s="5"/>
      <c r="B8" s="45"/>
      <c r="C8" s="46"/>
      <c r="D8" s="46"/>
      <c r="E8" s="46"/>
      <c r="F8" s="46"/>
      <c r="G8" s="46"/>
      <c r="H8" s="46"/>
      <c r="I8" s="4"/>
      <c r="J8" s="84" t="s">
        <v>2</v>
      </c>
      <c r="K8" s="59"/>
      <c r="L8" s="85">
        <f>ROUND(AVERAGE(L5:L7),0)</f>
        <v>5813</v>
      </c>
      <c r="M8" s="10"/>
      <c r="N8" s="85">
        <f>ROUND(AVERAGE(N5:N7),0)</f>
        <v>5238</v>
      </c>
      <c r="O8" s="10"/>
      <c r="P8" s="87">
        <v>1</v>
      </c>
      <c r="Q8" s="108">
        <v>0.11</v>
      </c>
      <c r="R8" s="108">
        <v>0.13</v>
      </c>
      <c r="S8" s="109"/>
      <c r="T8" s="109"/>
      <c r="U8" s="108">
        <v>0.115</v>
      </c>
      <c r="V8" s="108">
        <v>0.13500000000000001</v>
      </c>
      <c r="W8" s="108">
        <v>0.20499999999999999</v>
      </c>
      <c r="X8" s="108">
        <v>0.20499999999999999</v>
      </c>
      <c r="Y8" s="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17.399999999999999" x14ac:dyDescent="0.25">
      <c r="A9" s="2" t="s">
        <v>31</v>
      </c>
      <c r="I9" s="4"/>
      <c r="O9" s="7"/>
      <c r="P9" s="87">
        <v>2</v>
      </c>
      <c r="Q9" s="108">
        <v>0.17</v>
      </c>
      <c r="R9" s="108">
        <v>0.19</v>
      </c>
      <c r="S9" s="108">
        <v>0.185</v>
      </c>
      <c r="T9" s="108">
        <v>0.185</v>
      </c>
      <c r="U9" s="108">
        <v>0.15</v>
      </c>
      <c r="V9" s="108">
        <v>0.16</v>
      </c>
      <c r="W9" s="108">
        <v>0.255</v>
      </c>
      <c r="X9" s="108">
        <v>0.255</v>
      </c>
      <c r="Y9" s="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ht="17.399999999999999" x14ac:dyDescent="0.25">
      <c r="A10" s="2"/>
      <c r="B10" s="94" t="s">
        <v>53</v>
      </c>
      <c r="C10" s="94"/>
      <c r="D10" s="94"/>
      <c r="E10" s="94"/>
      <c r="F10" s="94"/>
      <c r="G10" s="9"/>
      <c r="I10" s="4"/>
      <c r="J10" s="57" t="s">
        <v>36</v>
      </c>
      <c r="K10" s="61"/>
      <c r="L10" s="62" t="s">
        <v>37</v>
      </c>
      <c r="M10" s="61"/>
      <c r="N10" s="61"/>
      <c r="O10" s="36"/>
      <c r="P10" s="87">
        <v>3</v>
      </c>
      <c r="Q10" s="108">
        <v>0.24</v>
      </c>
      <c r="R10" s="108">
        <v>0.27</v>
      </c>
      <c r="S10" s="108">
        <v>0.255</v>
      </c>
      <c r="T10" s="108">
        <v>0.255</v>
      </c>
      <c r="U10" s="110"/>
      <c r="V10" s="110"/>
      <c r="W10" s="115">
        <v>0.28499999999999998</v>
      </c>
      <c r="X10" s="115">
        <v>0.28499999999999998</v>
      </c>
      <c r="Y10" s="4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7" customFormat="1" ht="18" customHeight="1" x14ac:dyDescent="0.25">
      <c r="A11" s="2"/>
      <c r="B11" s="1"/>
      <c r="C11" s="1"/>
      <c r="D11" s="1"/>
      <c r="E11" s="1"/>
      <c r="F11" s="1"/>
      <c r="G11" s="1"/>
      <c r="H11" s="1"/>
      <c r="I11" s="4"/>
      <c r="J11" s="63" t="s">
        <v>15</v>
      </c>
      <c r="K11" s="63"/>
      <c r="L11" s="63" t="s">
        <v>17</v>
      </c>
      <c r="M11" s="63"/>
      <c r="N11" s="63" t="s">
        <v>7</v>
      </c>
      <c r="O11" s="37"/>
      <c r="P11" s="33"/>
      <c r="Q11" s="118" t="s">
        <v>60</v>
      </c>
      <c r="R11" s="118" t="s">
        <v>61</v>
      </c>
      <c r="S11" s="118" t="s">
        <v>62</v>
      </c>
      <c r="T11" s="118" t="s">
        <v>63</v>
      </c>
      <c r="U11" s="118" t="s">
        <v>64</v>
      </c>
      <c r="V11" s="118" t="s">
        <v>65</v>
      </c>
      <c r="W11" s="118" t="s">
        <v>66</v>
      </c>
      <c r="X11" s="118" t="s">
        <v>67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</row>
    <row r="12" spans="1:70" ht="17.399999999999999" x14ac:dyDescent="0.25">
      <c r="A12" s="2"/>
      <c r="B12" s="96" t="s">
        <v>54</v>
      </c>
      <c r="C12" s="95"/>
      <c r="D12" s="95"/>
      <c r="E12" s="95"/>
      <c r="F12" s="95"/>
      <c r="G12" s="4"/>
      <c r="I12" s="4"/>
      <c r="J12" s="64" t="s">
        <v>48</v>
      </c>
      <c r="K12" s="64"/>
      <c r="L12" s="64" t="s">
        <v>56</v>
      </c>
      <c r="M12" s="64"/>
      <c r="N12" s="65">
        <f>IF(L16=2,"Bitte auswählen",1)</f>
        <v>1</v>
      </c>
      <c r="O12" s="37"/>
      <c r="Q12" s="125"/>
      <c r="R12" s="125"/>
      <c r="S12" s="119"/>
      <c r="T12" s="119"/>
      <c r="U12" s="125"/>
      <c r="V12" s="125"/>
      <c r="W12" s="119"/>
      <c r="X12" s="119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ht="17.399999999999999" x14ac:dyDescent="0.25">
      <c r="A13" s="2"/>
      <c r="I13" s="4"/>
      <c r="J13" s="64" t="s">
        <v>49</v>
      </c>
      <c r="K13" s="64"/>
      <c r="L13" s="64" t="s">
        <v>59</v>
      </c>
      <c r="M13" s="64"/>
      <c r="N13" s="65">
        <f>IF($L$16&lt;5,2,"Bitte auswählen")</f>
        <v>2</v>
      </c>
      <c r="O13" s="37"/>
      <c r="Q13" s="125"/>
      <c r="R13" s="125"/>
      <c r="S13" s="119"/>
      <c r="T13" s="119"/>
      <c r="U13" s="125"/>
      <c r="V13" s="125"/>
      <c r="W13" s="119"/>
      <c r="X13" s="11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17.399999999999999" x14ac:dyDescent="0.25">
      <c r="A14" s="2"/>
      <c r="B14" s="94" t="s">
        <v>55</v>
      </c>
      <c r="C14" s="95"/>
      <c r="D14" s="95"/>
      <c r="E14" s="95"/>
      <c r="F14" s="95"/>
      <c r="G14" s="4"/>
      <c r="I14" s="4"/>
      <c r="J14" s="77">
        <v>1</v>
      </c>
      <c r="K14" s="66"/>
      <c r="L14" s="64" t="s">
        <v>57</v>
      </c>
      <c r="M14" s="64"/>
      <c r="N14" s="65">
        <v>3</v>
      </c>
      <c r="O14" s="38"/>
      <c r="Q14" s="125"/>
      <c r="R14" s="125"/>
      <c r="S14" s="119"/>
      <c r="T14" s="119"/>
      <c r="U14" s="125"/>
      <c r="V14" s="125"/>
      <c r="W14" s="119"/>
      <c r="X14" s="119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17.399999999999999" x14ac:dyDescent="0.25">
      <c r="A15" s="2"/>
      <c r="I15" s="4"/>
      <c r="J15" s="65"/>
      <c r="K15" s="65"/>
      <c r="L15" s="64" t="s">
        <v>52</v>
      </c>
      <c r="M15" s="64"/>
      <c r="N15" s="116">
        <v>1</v>
      </c>
      <c r="O15" s="7"/>
      <c r="Q15" s="125"/>
      <c r="R15" s="125"/>
      <c r="S15" s="119"/>
      <c r="T15" s="119"/>
      <c r="U15" s="125"/>
      <c r="V15" s="125"/>
      <c r="W15" s="119"/>
      <c r="X15" s="119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x14ac:dyDescent="0.25">
      <c r="A16" s="4"/>
      <c r="B16" s="21" t="s">
        <v>29</v>
      </c>
      <c r="C16" s="25"/>
      <c r="D16" s="107">
        <f>$L$20</f>
        <v>0.11</v>
      </c>
      <c r="E16" s="47" t="str">
        <f>CONCATENATE("der Lohnklasse ",$L$19)</f>
        <v>der Lohnklasse Q</v>
      </c>
      <c r="F16" s="47"/>
      <c r="G16" s="47"/>
      <c r="H16" s="26">
        <f>ROUND($L$20*$N$19,0)</f>
        <v>639</v>
      </c>
      <c r="I16" s="4"/>
      <c r="J16" s="65"/>
      <c r="K16" s="65"/>
      <c r="L16" s="77">
        <v>1</v>
      </c>
      <c r="M16" s="66"/>
      <c r="N16" s="67"/>
      <c r="O16" s="7"/>
      <c r="Q16" s="125"/>
      <c r="R16" s="125"/>
      <c r="S16" s="119"/>
      <c r="T16" s="119"/>
      <c r="U16" s="125"/>
      <c r="V16" s="125"/>
      <c r="W16" s="119"/>
      <c r="X16" s="119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x14ac:dyDescent="0.25">
      <c r="A17" s="4"/>
      <c r="B17" s="17"/>
      <c r="C17" s="24"/>
      <c r="E17" s="13"/>
      <c r="F17" s="13"/>
      <c r="G17" s="13"/>
      <c r="H17" s="13"/>
      <c r="I17" s="4"/>
      <c r="O17" s="7"/>
      <c r="P17" s="7"/>
      <c r="Q17" s="125"/>
      <c r="R17" s="125"/>
      <c r="S17" s="119"/>
      <c r="T17" s="119"/>
      <c r="U17" s="125"/>
      <c r="V17" s="125"/>
      <c r="W17" s="119"/>
      <c r="X17" s="119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x14ac:dyDescent="0.25">
      <c r="A18" s="4"/>
      <c r="B18" s="17"/>
      <c r="C18" s="24"/>
      <c r="E18" s="13"/>
      <c r="F18" s="13"/>
      <c r="G18" s="13"/>
      <c r="H18" s="13"/>
      <c r="I18" s="4"/>
      <c r="J18" s="68" t="s">
        <v>41</v>
      </c>
      <c r="K18" s="68"/>
      <c r="L18" s="65" t="str">
        <f>CONCATENATE($J$14,L16)</f>
        <v>11</v>
      </c>
      <c r="M18" s="65"/>
      <c r="N18" s="67"/>
      <c r="O18" s="16"/>
      <c r="P18" s="102"/>
      <c r="Q18" s="125"/>
      <c r="R18" s="125"/>
      <c r="S18" s="119"/>
      <c r="T18" s="119"/>
      <c r="U18" s="125"/>
      <c r="V18" s="125"/>
      <c r="W18" s="119"/>
      <c r="X18" s="119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x14ac:dyDescent="0.25">
      <c r="A19" s="5"/>
      <c r="B19" s="45"/>
      <c r="C19" s="46"/>
      <c r="D19" s="46"/>
      <c r="E19" s="46"/>
      <c r="F19" s="46"/>
      <c r="G19" s="46"/>
      <c r="H19" s="46"/>
      <c r="I19" s="4"/>
      <c r="J19" s="68" t="s">
        <v>19</v>
      </c>
      <c r="K19" s="68"/>
      <c r="L19" s="69" t="str">
        <f>HLOOKUP(L18,Q6:X10,2,FALSE)</f>
        <v>Q</v>
      </c>
      <c r="M19" s="69"/>
      <c r="N19" s="70">
        <f>IF(L19="Q",F5,F6)</f>
        <v>5813</v>
      </c>
      <c r="P19" s="104"/>
      <c r="Q19" s="125"/>
      <c r="R19" s="125"/>
      <c r="S19" s="119"/>
      <c r="T19" s="119"/>
      <c r="U19" s="125"/>
      <c r="V19" s="125"/>
      <c r="W19" s="119"/>
      <c r="X19" s="119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ht="18" customHeight="1" x14ac:dyDescent="0.25">
      <c r="A20" s="2" t="s">
        <v>32</v>
      </c>
      <c r="B20" s="12"/>
      <c r="C20" s="13"/>
      <c r="D20" s="13"/>
      <c r="E20" s="13"/>
      <c r="F20" s="13"/>
      <c r="G20" s="13"/>
      <c r="H20" s="13"/>
      <c r="I20" s="4"/>
      <c r="J20" s="68" t="s">
        <v>23</v>
      </c>
      <c r="K20" s="68"/>
      <c r="L20" s="117">
        <f>HLOOKUP($L$18,$P$6:$X$10,$N$15+2,FALSE)</f>
        <v>0.11</v>
      </c>
      <c r="M20" s="69"/>
      <c r="N20" s="67"/>
      <c r="P20" s="104"/>
      <c r="Q20" s="125"/>
      <c r="R20" s="125"/>
      <c r="S20" s="119"/>
      <c r="T20" s="119"/>
      <c r="U20" s="125"/>
      <c r="V20" s="125"/>
      <c r="W20" s="119"/>
      <c r="X20" s="11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ht="18" customHeight="1" x14ac:dyDescent="0.25">
      <c r="B21" s="18" t="s">
        <v>3</v>
      </c>
      <c r="C21" s="13"/>
      <c r="D21" s="13"/>
      <c r="E21" s="13"/>
      <c r="H21" s="50" t="str">
        <f>CONCATENATE(N28," von ",N29," Punkten")</f>
        <v>8.1 von 24 Punkten</v>
      </c>
      <c r="I21" s="4"/>
      <c r="J21" s="33"/>
      <c r="K21" s="33"/>
      <c r="L21" s="33"/>
      <c r="M21" s="33"/>
      <c r="N21" s="33"/>
      <c r="O21" s="11"/>
      <c r="P21" s="103"/>
      <c r="Q21" s="102"/>
      <c r="R21" s="102"/>
      <c r="S21" s="102"/>
      <c r="T21" s="102"/>
      <c r="U21" s="102"/>
      <c r="V21" s="102"/>
      <c r="W21" s="7"/>
      <c r="X21" s="7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ht="18" customHeight="1" x14ac:dyDescent="0.25">
      <c r="A22" s="4"/>
      <c r="B22" s="94" t="s">
        <v>8</v>
      </c>
      <c r="C22" s="95"/>
      <c r="D22" s="95"/>
      <c r="E22" s="95"/>
      <c r="F22" s="95"/>
      <c r="G22" s="4"/>
      <c r="H22" s="49"/>
      <c r="I22" s="4"/>
      <c r="J22" s="71" t="s">
        <v>3</v>
      </c>
      <c r="K22" s="71"/>
      <c r="L22" s="63" t="s">
        <v>39</v>
      </c>
      <c r="M22" s="63"/>
      <c r="N22" s="71" t="s">
        <v>22</v>
      </c>
      <c r="O22" s="3"/>
      <c r="P22" s="111"/>
      <c r="Q22" s="111"/>
      <c r="R22" s="111"/>
      <c r="S22" s="120"/>
      <c r="T22" s="120"/>
      <c r="U22" s="120"/>
      <c r="V22" s="120"/>
      <c r="W22" s="7"/>
      <c r="X22" s="7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ht="18" customHeight="1" x14ac:dyDescent="0.25">
      <c r="A23" s="4"/>
      <c r="B23" s="42"/>
      <c r="C23" s="13"/>
      <c r="D23" s="13"/>
      <c r="E23" s="13"/>
      <c r="F23" s="13"/>
      <c r="G23" s="13"/>
      <c r="H23" s="49"/>
      <c r="I23" s="4"/>
      <c r="J23" s="68" t="s">
        <v>11</v>
      </c>
      <c r="K23" s="68"/>
      <c r="L23" s="77">
        <v>3</v>
      </c>
      <c r="M23" s="66"/>
      <c r="N23" s="65">
        <f>ROUND(24/9*(4-L23),1)</f>
        <v>2.7</v>
      </c>
      <c r="O23" s="3"/>
      <c r="P23" s="3"/>
      <c r="Q23" s="3"/>
      <c r="R23" s="3"/>
      <c r="S23" s="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ht="18" customHeight="1" x14ac:dyDescent="0.25">
      <c r="A24" s="4"/>
      <c r="B24" s="94" t="s">
        <v>9</v>
      </c>
      <c r="C24" s="95"/>
      <c r="D24" s="95"/>
      <c r="E24" s="95"/>
      <c r="F24" s="95"/>
      <c r="G24" s="4"/>
      <c r="H24" s="49"/>
      <c r="I24" s="4"/>
      <c r="J24" s="68" t="s">
        <v>21</v>
      </c>
      <c r="K24" s="68"/>
      <c r="L24" s="72"/>
      <c r="M24" s="65"/>
      <c r="N24" s="65"/>
      <c r="O24" s="3"/>
      <c r="P24" s="3"/>
      <c r="Q24" s="3"/>
      <c r="R24" s="3"/>
      <c r="S24" s="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ht="18" customHeight="1" x14ac:dyDescent="0.25">
      <c r="A25" s="4"/>
      <c r="B25" s="42"/>
      <c r="C25" s="13"/>
      <c r="D25" s="13"/>
      <c r="E25" s="13"/>
      <c r="F25" s="13"/>
      <c r="G25" s="13"/>
      <c r="H25" s="49"/>
      <c r="I25" s="4"/>
      <c r="J25" s="68" t="s">
        <v>4</v>
      </c>
      <c r="K25" s="68"/>
      <c r="L25" s="77">
        <v>3</v>
      </c>
      <c r="M25" s="66"/>
      <c r="N25" s="65">
        <f>ROUND(24/9*(4-L25),1)</f>
        <v>2.7</v>
      </c>
      <c r="O25" s="3"/>
      <c r="P25" s="3"/>
      <c r="Q25" s="3"/>
      <c r="R25" s="3"/>
      <c r="S25" s="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ht="18" customHeight="1" x14ac:dyDescent="0.25">
      <c r="A26" s="4"/>
      <c r="B26" s="94" t="s">
        <v>10</v>
      </c>
      <c r="C26" s="95"/>
      <c r="D26" s="95"/>
      <c r="E26" s="95"/>
      <c r="F26" s="95"/>
      <c r="G26" s="4"/>
      <c r="H26" s="49"/>
      <c r="I26" s="4"/>
      <c r="J26" s="68" t="s">
        <v>20</v>
      </c>
      <c r="K26" s="68"/>
      <c r="L26" s="72"/>
      <c r="M26" s="65"/>
      <c r="N26" s="65"/>
      <c r="O26" s="3"/>
      <c r="P26" s="3"/>
      <c r="Q26" s="3"/>
      <c r="R26" s="3"/>
      <c r="S26" s="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ht="18" customHeight="1" x14ac:dyDescent="0.25">
      <c r="A27" s="4"/>
      <c r="B27" s="12"/>
      <c r="C27" s="13"/>
      <c r="D27" s="13"/>
      <c r="E27" s="13"/>
      <c r="F27" s="13"/>
      <c r="G27" s="13"/>
      <c r="H27" s="49"/>
      <c r="J27" s="67"/>
      <c r="K27" s="67"/>
      <c r="L27" s="77">
        <v>3</v>
      </c>
      <c r="M27" s="66"/>
      <c r="N27" s="65">
        <f>ROUND(24/9*(4-L27),1)</f>
        <v>2.7</v>
      </c>
      <c r="O27" s="111"/>
      <c r="P27" s="111"/>
      <c r="Q27" s="111"/>
      <c r="R27" s="111"/>
      <c r="S27" s="111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ht="18" customHeight="1" x14ac:dyDescent="0.25">
      <c r="B28" s="18" t="s">
        <v>50</v>
      </c>
      <c r="C28" s="13"/>
      <c r="D28" s="13"/>
      <c r="E28" s="13"/>
      <c r="F28" s="13"/>
      <c r="G28" s="13"/>
      <c r="H28" s="50" t="str">
        <f>CONCATENATE(N33," von ",N34," Punkten")</f>
        <v>7.7 von 12 Punkten</v>
      </c>
      <c r="J28" s="67"/>
      <c r="K28" s="67"/>
      <c r="L28" s="67"/>
      <c r="M28" s="67"/>
      <c r="N28" s="65">
        <f>SUM(N23:N27)</f>
        <v>8.1000000000000014</v>
      </c>
      <c r="O28" s="14"/>
      <c r="P28" s="14"/>
      <c r="Q28" s="14"/>
      <c r="R28" s="14"/>
      <c r="S28" s="14"/>
      <c r="T28" s="19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ht="18" customHeight="1" x14ac:dyDescent="0.25">
      <c r="A29" s="4"/>
      <c r="B29" s="94" t="s">
        <v>5</v>
      </c>
      <c r="C29" s="95"/>
      <c r="D29" s="95"/>
      <c r="E29" s="95"/>
      <c r="F29" s="95"/>
      <c r="G29" s="4"/>
      <c r="H29" s="49"/>
      <c r="J29" s="67"/>
      <c r="K29" s="67"/>
      <c r="L29" s="67"/>
      <c r="M29" s="67"/>
      <c r="N29" s="89">
        <v>24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8" customHeight="1" x14ac:dyDescent="0.25">
      <c r="A30" s="4"/>
      <c r="B30" s="42"/>
      <c r="C30" s="13"/>
      <c r="D30" s="13"/>
      <c r="E30" s="13"/>
      <c r="F30" s="13"/>
      <c r="G30" s="13"/>
      <c r="H30" s="49"/>
      <c r="J30" s="33"/>
      <c r="K30" s="33"/>
      <c r="L30" s="33"/>
      <c r="M30" s="33"/>
      <c r="N30" s="3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18" customHeight="1" x14ac:dyDescent="0.25">
      <c r="A31" s="4"/>
      <c r="B31" s="94" t="s">
        <v>6</v>
      </c>
      <c r="C31" s="95"/>
      <c r="D31" s="95"/>
      <c r="E31" s="95"/>
      <c r="F31" s="95"/>
      <c r="G31" s="4"/>
      <c r="H31" s="49"/>
      <c r="J31" s="71" t="s">
        <v>5</v>
      </c>
      <c r="K31" s="71"/>
      <c r="L31" s="71" t="s">
        <v>6</v>
      </c>
      <c r="M31" s="71"/>
      <c r="N31" s="67" t="s">
        <v>22</v>
      </c>
      <c r="O31" s="33"/>
      <c r="P31" s="72" t="s">
        <v>24</v>
      </c>
      <c r="Q31" s="72" t="s">
        <v>25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18" customHeight="1" x14ac:dyDescent="0.25">
      <c r="A32" s="4"/>
      <c r="B32" s="12"/>
      <c r="C32" s="13"/>
      <c r="D32" s="13"/>
      <c r="E32" s="13"/>
      <c r="F32" s="13"/>
      <c r="G32" s="13"/>
      <c r="H32" s="49"/>
      <c r="J32" s="69">
        <v>0</v>
      </c>
      <c r="K32" s="69"/>
      <c r="L32" s="77">
        <v>9</v>
      </c>
      <c r="M32" s="66"/>
      <c r="N32" s="75">
        <f>L33*J44</f>
        <v>0.64000000000000012</v>
      </c>
      <c r="O32" s="74"/>
      <c r="P32" s="65">
        <v>6</v>
      </c>
      <c r="Q32" s="77">
        <v>4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18" customHeight="1" x14ac:dyDescent="0.25">
      <c r="B33" s="18" t="s">
        <v>70</v>
      </c>
      <c r="C33" s="13"/>
      <c r="D33" s="13"/>
      <c r="E33" s="13"/>
      <c r="F33" s="13"/>
      <c r="G33" s="13"/>
      <c r="H33" s="50" t="str">
        <f>CONCATENATE(Q44," von ",Q45," Punkten")</f>
        <v>9 von 12 Punkten</v>
      </c>
      <c r="J33" s="69">
        <v>0.1</v>
      </c>
      <c r="K33" s="69"/>
      <c r="L33" s="78">
        <f>(L32-1)/10</f>
        <v>0.8</v>
      </c>
      <c r="M33" s="69"/>
      <c r="N33" s="76">
        <f>ROUND(N32*N34,1)</f>
        <v>7.7</v>
      </c>
      <c r="O33" s="73"/>
      <c r="P33" s="65">
        <v>5.5</v>
      </c>
      <c r="Q33" s="65">
        <f>6-(Q32/2-0.5)</f>
        <v>4.5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8" customHeight="1" x14ac:dyDescent="0.25">
      <c r="A34" s="4"/>
      <c r="B34" s="94" t="s">
        <v>69</v>
      </c>
      <c r="C34" s="95"/>
      <c r="D34" s="95"/>
      <c r="E34" s="95"/>
      <c r="F34" s="95"/>
      <c r="G34" s="4"/>
      <c r="H34" s="49"/>
      <c r="J34" s="69">
        <v>0.2</v>
      </c>
      <c r="K34" s="69"/>
      <c r="L34" s="67"/>
      <c r="M34" s="67"/>
      <c r="N34" s="72">
        <v>12</v>
      </c>
      <c r="O34" s="36"/>
      <c r="P34" s="65">
        <v>5</v>
      </c>
      <c r="Q34" s="65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18" customHeight="1" x14ac:dyDescent="0.25">
      <c r="A35" s="4"/>
      <c r="B35" s="41"/>
      <c r="C35" s="13"/>
      <c r="D35" s="13"/>
      <c r="E35" s="13"/>
      <c r="F35" s="13"/>
      <c r="G35" s="13"/>
      <c r="H35" s="49"/>
      <c r="J35" s="69">
        <v>0.3</v>
      </c>
      <c r="K35" s="69"/>
      <c r="L35" s="67"/>
      <c r="M35" s="67"/>
      <c r="N35" s="67"/>
      <c r="O35" s="33"/>
      <c r="P35" s="65">
        <v>4.5</v>
      </c>
      <c r="Q35" s="65"/>
      <c r="R35" s="20"/>
      <c r="S35" s="20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ht="18" customHeight="1" x14ac:dyDescent="0.25">
      <c r="A36" s="4"/>
      <c r="B36" s="94" t="s">
        <v>51</v>
      </c>
      <c r="C36" s="95"/>
      <c r="D36" s="95"/>
      <c r="E36" s="95"/>
      <c r="F36" s="95"/>
      <c r="G36" s="4"/>
      <c r="H36" s="49"/>
      <c r="J36" s="69">
        <v>0.4</v>
      </c>
      <c r="K36" s="69"/>
      <c r="L36" s="67"/>
      <c r="M36" s="67"/>
      <c r="N36" s="67"/>
      <c r="O36" s="33"/>
      <c r="P36" s="65">
        <v>4</v>
      </c>
      <c r="Q36" s="65"/>
      <c r="R36" s="39"/>
      <c r="S36" s="39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ht="18" customHeight="1" x14ac:dyDescent="0.25">
      <c r="A37" s="4"/>
      <c r="B37" s="48"/>
      <c r="C37" s="13"/>
      <c r="D37" s="13"/>
      <c r="E37" s="13"/>
      <c r="F37" s="13"/>
      <c r="G37" s="13"/>
      <c r="H37" s="49"/>
      <c r="J37" s="69">
        <v>0.5</v>
      </c>
      <c r="K37" s="69"/>
      <c r="L37" s="67"/>
      <c r="M37" s="67"/>
      <c r="N37" s="67"/>
      <c r="O37" s="33"/>
      <c r="P37" s="65">
        <v>3.5</v>
      </c>
      <c r="Q37" s="65"/>
      <c r="R37" s="14"/>
      <c r="S37" s="14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ht="18" customHeight="1" x14ac:dyDescent="0.25">
      <c r="B38" s="48"/>
      <c r="C38" s="49"/>
      <c r="D38" s="49"/>
      <c r="E38" s="91"/>
      <c r="F38" s="49"/>
      <c r="G38" s="49"/>
      <c r="H38" s="50" t="str">
        <f>CONCATENATE("Total ",N47," von maximal ",N48," Punkten")</f>
        <v>Total 24.8 von maximal 48 Punkten</v>
      </c>
      <c r="J38" s="69">
        <v>0.6</v>
      </c>
      <c r="K38" s="69"/>
      <c r="L38" s="67"/>
      <c r="M38" s="67"/>
      <c r="N38" s="67"/>
      <c r="O38" s="33"/>
      <c r="P38" s="65">
        <v>3</v>
      </c>
      <c r="Q38" s="6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ht="18" customHeight="1" x14ac:dyDescent="0.25">
      <c r="A39" s="4"/>
      <c r="B39" s="12"/>
      <c r="C39" s="13"/>
      <c r="D39" s="13"/>
      <c r="E39" s="13"/>
      <c r="F39" s="13"/>
      <c r="G39" s="13"/>
      <c r="H39" s="13"/>
      <c r="J39" s="69">
        <v>0.7</v>
      </c>
      <c r="K39" s="69"/>
      <c r="L39" s="67"/>
      <c r="M39" s="67"/>
      <c r="N39" s="67"/>
      <c r="O39" s="33"/>
      <c r="P39" s="65">
        <v>2.5</v>
      </c>
      <c r="Q39" s="65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ht="18" customHeight="1" x14ac:dyDescent="0.25">
      <c r="A40" s="4"/>
      <c r="B40" s="21" t="s">
        <v>30</v>
      </c>
      <c r="C40" s="5"/>
      <c r="D40" s="22"/>
      <c r="E40" s="22"/>
      <c r="F40" s="22"/>
      <c r="G40" s="22"/>
      <c r="H40" s="27">
        <f>ROUND(H16*N47/(N48*N49),0)</f>
        <v>220</v>
      </c>
      <c r="J40" s="69">
        <v>0.8</v>
      </c>
      <c r="K40" s="69"/>
      <c r="L40" s="67"/>
      <c r="M40" s="67"/>
      <c r="N40" s="67"/>
      <c r="O40" s="33"/>
      <c r="P40" s="65">
        <v>2</v>
      </c>
      <c r="Q40" s="65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ht="18" customHeight="1" x14ac:dyDescent="0.25">
      <c r="A41" s="4"/>
      <c r="B41" s="97" t="s">
        <v>46</v>
      </c>
      <c r="C41" s="98"/>
      <c r="D41" s="98" t="str">
        <f>CONCATENATE("[= ",$H$16," * ",$N$47," / (",$N$48," * ",$N$49,")]")</f>
        <v>[= 639 * 24.8 / (48 * 1.5)]</v>
      </c>
      <c r="E41" s="99"/>
      <c r="F41" s="13"/>
      <c r="G41" s="13"/>
      <c r="H41" s="13"/>
      <c r="J41" s="69">
        <v>0.9</v>
      </c>
      <c r="K41" s="69"/>
      <c r="L41" s="67"/>
      <c r="M41" s="67"/>
      <c r="N41" s="67"/>
      <c r="O41" s="33"/>
      <c r="P41" s="65">
        <v>1.5</v>
      </c>
      <c r="Q41" s="65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ht="18" customHeight="1" x14ac:dyDescent="0.25">
      <c r="A42" s="4"/>
      <c r="D42" s="13"/>
      <c r="E42" s="13"/>
      <c r="F42" s="13"/>
      <c r="G42" s="13"/>
      <c r="H42" s="13"/>
      <c r="J42" s="69">
        <v>1</v>
      </c>
      <c r="K42" s="69"/>
      <c r="L42" s="67"/>
      <c r="M42" s="67"/>
      <c r="N42" s="67"/>
      <c r="O42" s="33"/>
      <c r="P42" s="65">
        <v>1</v>
      </c>
      <c r="Q42" s="65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18" customHeight="1" x14ac:dyDescent="0.25">
      <c r="A43" s="4"/>
      <c r="B43" s="51"/>
      <c r="D43" s="13"/>
      <c r="E43" s="13"/>
      <c r="F43" s="13"/>
      <c r="G43" s="13"/>
      <c r="H43" s="13"/>
      <c r="J43" s="77">
        <v>9</v>
      </c>
      <c r="K43" s="66"/>
      <c r="L43" s="67"/>
      <c r="M43" s="67"/>
      <c r="N43" s="67"/>
      <c r="O43" s="33"/>
      <c r="P43" s="77">
        <v>4</v>
      </c>
      <c r="Q43" s="65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ht="18" customHeight="1" thickBot="1" x14ac:dyDescent="0.3">
      <c r="A44" s="52"/>
      <c r="B44" s="53"/>
      <c r="C44" s="54"/>
      <c r="D44" s="54"/>
      <c r="E44" s="54"/>
      <c r="F44" s="54"/>
      <c r="G44" s="54"/>
      <c r="H44" s="54"/>
      <c r="J44" s="90">
        <f>(J43-1)/10</f>
        <v>0.8</v>
      </c>
      <c r="K44" s="69"/>
      <c r="L44" s="67"/>
      <c r="M44" s="67"/>
      <c r="N44" s="67"/>
      <c r="O44" s="33"/>
      <c r="P44" s="89">
        <f>6-(P43/2-0.5)</f>
        <v>4.5</v>
      </c>
      <c r="Q44" s="65">
        <f>P44+Q33</f>
        <v>9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ht="18" customHeight="1" x14ac:dyDescent="0.25">
      <c r="A45" s="2" t="s">
        <v>40</v>
      </c>
      <c r="B45" s="12"/>
      <c r="C45" s="13"/>
      <c r="D45" s="13"/>
      <c r="E45" s="13"/>
      <c r="F45" s="13"/>
      <c r="G45" s="13"/>
      <c r="H45" s="13"/>
      <c r="J45" s="33"/>
      <c r="K45" s="33"/>
      <c r="L45" s="33"/>
      <c r="M45" s="33"/>
      <c r="N45" s="33"/>
      <c r="O45" s="33"/>
      <c r="P45" s="65"/>
      <c r="Q45" s="89">
        <v>12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ht="18" customHeight="1" x14ac:dyDescent="0.25">
      <c r="V46" s="7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x14ac:dyDescent="0.25">
      <c r="B47" s="6" t="s">
        <v>33</v>
      </c>
      <c r="H47" s="28">
        <f>H16</f>
        <v>639</v>
      </c>
      <c r="J47" s="79" t="s">
        <v>26</v>
      </c>
      <c r="K47" s="79"/>
      <c r="L47" s="80"/>
      <c r="M47" s="80"/>
      <c r="N47" s="81">
        <f>Q44+N33+N28</f>
        <v>24.8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ht="18" customHeight="1" x14ac:dyDescent="0.25">
      <c r="B48" s="23" t="s">
        <v>34</v>
      </c>
      <c r="C48" s="5"/>
      <c r="D48" s="5"/>
      <c r="E48" s="5"/>
      <c r="F48" s="5"/>
      <c r="G48" s="5"/>
      <c r="H48" s="29">
        <f>H40</f>
        <v>220</v>
      </c>
      <c r="J48" s="79" t="s">
        <v>27</v>
      </c>
      <c r="K48" s="79"/>
      <c r="L48" s="80"/>
      <c r="M48" s="80"/>
      <c r="N48" s="82">
        <f>N29+N34+Q45</f>
        <v>48</v>
      </c>
      <c r="O48" s="40"/>
      <c r="P48" s="40"/>
      <c r="Q48" s="40"/>
      <c r="R48" s="40"/>
      <c r="S48" s="40"/>
      <c r="U48" s="15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x14ac:dyDescent="0.25">
      <c r="B49" s="4"/>
      <c r="C49" s="4"/>
      <c r="D49" s="4"/>
      <c r="E49" s="4"/>
      <c r="F49" s="4"/>
      <c r="G49" s="4"/>
      <c r="H49" s="32"/>
      <c r="J49" s="1" t="s">
        <v>28</v>
      </c>
      <c r="N49" s="31">
        <v>1.5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ht="22.5" customHeight="1" thickBot="1" x14ac:dyDescent="0.3">
      <c r="B50" s="55" t="s">
        <v>35</v>
      </c>
      <c r="C50" s="55"/>
      <c r="D50" s="55"/>
      <c r="E50" s="55"/>
      <c r="F50" s="55"/>
      <c r="G50" s="55"/>
      <c r="H50" s="56">
        <f>SUM(H47:H48)</f>
        <v>859</v>
      </c>
      <c r="J50" s="100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ht="18" customHeight="1" thickTop="1" x14ac:dyDescent="0.25"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ht="18" customHeight="1" x14ac:dyDescent="0.25">
      <c r="A52"/>
      <c r="C52" s="126"/>
      <c r="D52" s="127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ht="18" customHeight="1" x14ac:dyDescent="0.25"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ht="18" customHeight="1" x14ac:dyDescent="0.25"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ht="18" customHeight="1" x14ac:dyDescent="0.25">
      <c r="H55" s="83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ht="18" customHeight="1" x14ac:dyDescent="0.25"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ht="18" customHeight="1" x14ac:dyDescent="0.25"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</sheetData>
  <sheetProtection algorithmName="SHA-512" hashValue="rKSjJhfWIy3DMtEu2T02ZB2RwmNaBJKiv/+xpNWL0O9seF8krWLBP1Pkcv5JzuT+eTY+LRdE+Q88Sy/KkjQ0Vw==" saltValue="xCP5d3bzvWtKL2DTSP4jKQ==" spinCount="100000" sheet="1" selectLockedCells="1"/>
  <mergeCells count="13">
    <mergeCell ref="C52:D52"/>
    <mergeCell ref="T11:T20"/>
    <mergeCell ref="U11:U20"/>
    <mergeCell ref="V11:V20"/>
    <mergeCell ref="W11:W20"/>
    <mergeCell ref="X11:X20"/>
    <mergeCell ref="S22:V22"/>
    <mergeCell ref="A1:H1"/>
    <mergeCell ref="J1:R1"/>
    <mergeCell ref="B3:F4"/>
    <mergeCell ref="Q11:Q20"/>
    <mergeCell ref="R11:R20"/>
    <mergeCell ref="S11:S20"/>
  </mergeCells>
  <hyperlinks>
    <hyperlink ref="B12" r:id="rId1" display="Welchen Lehrgang besucht der/die Lernende?" xr:uid="{41682E35-EE59-49C7-AE62-A688020B0B87}"/>
    <hyperlink ref="J3" r:id="rId2" xr:uid="{B223E6DE-9F4D-4E23-BB68-8105BE0DC2A2}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portrait" r:id="rId3"/>
  <headerFooter>
    <oddHeader>&amp;LGedruck am &amp;D</oddHeader>
    <oddFooter>&amp;L&amp;"Arial,Fett"&amp;UThurgauischer Baumeister-Verband &amp;"Arial,Standard"&amp;K00-045 Thomas-Bornhauser-Strasse 23a 8570 Weinfelden   +41 71 622 36 22    info @bvtg.ch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Drop Down 12">
              <controlPr defaultSize="0" autoLine="0" autoPict="0">
                <anchor moveWithCells="1">
                  <from>
                    <xdr:col>2</xdr:col>
                    <xdr:colOff>365760</xdr:colOff>
                    <xdr:row>11</xdr:row>
                    <xdr:rowOff>7620</xdr:rowOff>
                  </from>
                  <to>
                    <xdr:col>5</xdr:col>
                    <xdr:colOff>723900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Drop Down 15">
              <controlPr defaultSize="0" autoLine="0" autoPict="0">
                <anchor moveWithCells="1">
                  <from>
                    <xdr:col>2</xdr:col>
                    <xdr:colOff>365760</xdr:colOff>
                    <xdr:row>13</xdr:row>
                    <xdr:rowOff>7620</xdr:rowOff>
                  </from>
                  <to>
                    <xdr:col>5</xdr:col>
                    <xdr:colOff>723900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Drop Down 17">
              <controlPr defaultSize="0" autoLine="0" autoPict="0">
                <anchor moveWithCells="1">
                  <from>
                    <xdr:col>2</xdr:col>
                    <xdr:colOff>373380</xdr:colOff>
                    <xdr:row>21</xdr:row>
                    <xdr:rowOff>7620</xdr:rowOff>
                  </from>
                  <to>
                    <xdr:col>5</xdr:col>
                    <xdr:colOff>731520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Drop Down 18">
              <controlPr defaultSize="0" autoLine="0" autoPict="0">
                <anchor moveWithCells="1">
                  <from>
                    <xdr:col>2</xdr:col>
                    <xdr:colOff>373380</xdr:colOff>
                    <xdr:row>23</xdr:row>
                    <xdr:rowOff>7620</xdr:rowOff>
                  </from>
                  <to>
                    <xdr:col>5</xdr:col>
                    <xdr:colOff>731520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0" name="Drop Down 19">
              <controlPr defaultSize="0" autoLine="0" autoPict="0">
                <anchor moveWithCells="1">
                  <from>
                    <xdr:col>2</xdr:col>
                    <xdr:colOff>373380</xdr:colOff>
                    <xdr:row>25</xdr:row>
                    <xdr:rowOff>7620</xdr:rowOff>
                  </from>
                  <to>
                    <xdr:col>5</xdr:col>
                    <xdr:colOff>731520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1" name="Drop Down 21">
              <controlPr defaultSize="0" autoLine="0" autoPict="0">
                <anchor moveWithCells="1">
                  <from>
                    <xdr:col>2</xdr:col>
                    <xdr:colOff>365760</xdr:colOff>
                    <xdr:row>28</xdr:row>
                    <xdr:rowOff>7620</xdr:rowOff>
                  </from>
                  <to>
                    <xdr:col>5</xdr:col>
                    <xdr:colOff>723900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2" name="Drop Down 22">
              <controlPr defaultSize="0" autoLine="0" autoPict="0">
                <anchor moveWithCells="1">
                  <from>
                    <xdr:col>2</xdr:col>
                    <xdr:colOff>365760</xdr:colOff>
                    <xdr:row>30</xdr:row>
                    <xdr:rowOff>7620</xdr:rowOff>
                  </from>
                  <to>
                    <xdr:col>5</xdr:col>
                    <xdr:colOff>723900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3" name="Drop Down 24">
              <controlPr defaultSize="0" autoLine="0" autoPict="0">
                <anchor moveWithCells="1">
                  <from>
                    <xdr:col>2</xdr:col>
                    <xdr:colOff>365760</xdr:colOff>
                    <xdr:row>33</xdr:row>
                    <xdr:rowOff>7620</xdr:rowOff>
                  </from>
                  <to>
                    <xdr:col>5</xdr:col>
                    <xdr:colOff>723900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4" name="Drop Down 25">
              <controlPr defaultSize="0" autoLine="0" autoPict="0">
                <anchor moveWithCells="1">
                  <from>
                    <xdr:col>2</xdr:col>
                    <xdr:colOff>373380</xdr:colOff>
                    <xdr:row>35</xdr:row>
                    <xdr:rowOff>7620</xdr:rowOff>
                  </from>
                  <to>
                    <xdr:col>5</xdr:col>
                    <xdr:colOff>731520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5" name="Drop Down 26">
              <controlPr defaultSize="0" autoLine="0" autoPict="0">
                <anchor moveWithCells="1">
                  <from>
                    <xdr:col>2</xdr:col>
                    <xdr:colOff>365760</xdr:colOff>
                    <xdr:row>9</xdr:row>
                    <xdr:rowOff>7620</xdr:rowOff>
                  </from>
                  <to>
                    <xdr:col>5</xdr:col>
                    <xdr:colOff>723900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7B9EFBBA383044A1E74575E9D4BFCA" ma:contentTypeVersion="4" ma:contentTypeDescription="Ein neues Dokument erstellen." ma:contentTypeScope="" ma:versionID="a8593bd2d0f0293a993eacc5e31132f7">
  <xsd:schema xmlns:xsd="http://www.w3.org/2001/XMLSchema" xmlns:xs="http://www.w3.org/2001/XMLSchema" xmlns:p="http://schemas.microsoft.com/office/2006/metadata/properties" xmlns:ns2="b49222db-32de-4675-9211-6919ec8131b4" targetNamespace="http://schemas.microsoft.com/office/2006/metadata/properties" ma:root="true" ma:fieldsID="16a8e11ddc8f56e9d73d3e0f82e381bd" ns2:_="">
    <xsd:import namespace="b49222db-32de-4675-9211-6919ec8131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222db-32de-4675-9211-6919ec8131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2392F5-1464-4887-8897-4D44525E63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0A82AD-631D-42E6-8757-1961CC942FD1}">
  <ds:schemaRefs>
    <ds:schemaRef ds:uri="b49222db-32de-4675-9211-6919ec8131b4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09C803-F5BA-4B5B-9EC8-8DEF5032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222db-32de-4675-9211-6919ec813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Lohnempfehlung 2023</vt:lpstr>
      <vt:lpstr>'Lohnempfehlung 2023'!Druckbereich</vt:lpstr>
    </vt:vector>
  </TitlesOfParts>
  <Company>Infra Suisse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Lohnempfehlung Lernende Strassenbau Grundbau</dc:title>
  <dc:subject>https://infra-suisse.ch</dc:subject>
  <dc:creator>Romeo Maasl</dc:creator>
  <cp:lastModifiedBy>Silvia Jäger</cp:lastModifiedBy>
  <cp:lastPrinted>2021-07-19T12:02:04Z</cp:lastPrinted>
  <dcterms:created xsi:type="dcterms:W3CDTF">2008-03-02T13:40:37Z</dcterms:created>
  <dcterms:modified xsi:type="dcterms:W3CDTF">2023-04-06T07:53:25Z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0x010100DD7B9EFBBA383044A1E74575E9D4BFCA</vt:lpwstr>
  </property>
</Properties>
</file>